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8680" yWindow="-120" windowWidth="15600" windowHeight="11760" activeTab="5"/>
  </bookViews>
  <sheets>
    <sheet name="Prob. 1" sheetId="1" r:id="rId1"/>
    <sheet name="Prob. 2" sheetId="2" r:id="rId2"/>
    <sheet name="Prob. 3" sheetId="3" r:id="rId3"/>
    <sheet name="Prob. 4" sheetId="4" r:id="rId4"/>
    <sheet name="Prob. 5" sheetId="5" r:id="rId5"/>
    <sheet name="v. AUG 2021" sheetId="6" r:id="rId6"/>
  </sheets>
  <calcPr calcId="124519"/>
  <fileRecoveryPr repairLoad="1"/>
</workbook>
</file>

<file path=xl/calcChain.xml><?xml version="1.0" encoding="utf-8"?>
<calcChain xmlns="http://schemas.openxmlformats.org/spreadsheetml/2006/main">
  <c r="D14" i="3"/>
  <c r="C18" i="6"/>
  <c r="D19" i="3"/>
  <c r="C19"/>
  <c r="B19"/>
  <c r="D18"/>
  <c r="C18"/>
  <c r="B18"/>
  <c r="C17"/>
  <c r="D17"/>
  <c r="B17"/>
  <c r="B15"/>
  <c r="C16"/>
  <c r="D16"/>
  <c r="B16"/>
  <c r="E4" i="2"/>
  <c r="C14" i="3"/>
  <c r="O13"/>
  <c r="N13"/>
  <c r="O4"/>
  <c r="O5"/>
  <c r="O6"/>
  <c r="O7"/>
  <c r="O8"/>
  <c r="O9"/>
  <c r="O10"/>
  <c r="O11"/>
  <c r="O12"/>
  <c r="O3"/>
  <c r="N4"/>
  <c r="N5"/>
  <c r="N6"/>
  <c r="N7"/>
  <c r="N8"/>
  <c r="N10"/>
  <c r="N11"/>
  <c r="N12"/>
  <c r="N3"/>
  <c r="J11"/>
  <c r="J5"/>
  <c r="G4"/>
  <c r="G5"/>
  <c r="G6"/>
  <c r="G7"/>
  <c r="G8"/>
  <c r="G9"/>
  <c r="G10"/>
  <c r="G11"/>
  <c r="G12"/>
  <c r="G3"/>
  <c r="F6"/>
  <c r="F4"/>
  <c r="F5"/>
  <c r="F7"/>
  <c r="F8"/>
  <c r="F10"/>
  <c r="F11"/>
  <c r="F12"/>
  <c r="F3"/>
  <c r="B11"/>
  <c r="L11"/>
  <c r="L10"/>
  <c r="K10"/>
  <c r="L5"/>
  <c r="K5"/>
  <c r="D11"/>
  <c r="C11"/>
  <c r="E6" i="2"/>
  <c r="E8"/>
  <c r="E3"/>
  <c r="M12" i="1"/>
  <c r="M11"/>
  <c r="K5" l="1"/>
  <c r="K6"/>
  <c r="K7"/>
  <c r="K8"/>
  <c r="K9"/>
  <c r="K10"/>
  <c r="K11"/>
  <c r="K13"/>
  <c r="K14"/>
  <c r="K15"/>
  <c r="K16"/>
  <c r="K18"/>
  <c r="K3"/>
  <c r="J5"/>
  <c r="J6"/>
  <c r="J7"/>
  <c r="J8"/>
  <c r="J9"/>
  <c r="J10"/>
  <c r="J11"/>
  <c r="J13"/>
  <c r="J14"/>
  <c r="J15"/>
  <c r="J16"/>
  <c r="J18"/>
  <c r="J3"/>
  <c r="H5"/>
  <c r="H6"/>
  <c r="H7"/>
  <c r="H8"/>
  <c r="H9"/>
  <c r="H10"/>
  <c r="H11"/>
  <c r="H13"/>
  <c r="H14"/>
  <c r="H15"/>
  <c r="H16"/>
  <c r="H18"/>
  <c r="H3"/>
  <c r="G5"/>
  <c r="G6"/>
  <c r="G7"/>
  <c r="G8"/>
  <c r="G9"/>
  <c r="G10"/>
  <c r="G11"/>
  <c r="G13"/>
  <c r="G14"/>
  <c r="G15"/>
  <c r="G16"/>
  <c r="G18"/>
  <c r="G3"/>
  <c r="F5"/>
  <c r="F6"/>
  <c r="F7"/>
  <c r="F8"/>
  <c r="F9"/>
  <c r="F10"/>
  <c r="F11"/>
  <c r="F13"/>
  <c r="F14"/>
  <c r="F15"/>
  <c r="F16"/>
  <c r="F18"/>
  <c r="F3"/>
  <c r="D11" l="1"/>
  <c r="C11"/>
  <c r="B11"/>
  <c r="K1" i="3" l="1"/>
  <c r="K2"/>
  <c r="F2" i="1"/>
  <c r="G2" s="1"/>
  <c r="H2" s="1"/>
  <c r="J2" l="1"/>
  <c r="K2" s="1"/>
  <c r="N2" i="3"/>
  <c r="L2"/>
  <c r="O2" s="1"/>
  <c r="F2"/>
  <c r="D2"/>
  <c r="G2" s="1"/>
  <c r="C2" i="1" l="1"/>
  <c r="D2" s="1"/>
  <c r="C2" i="2" l="1"/>
</calcChain>
</file>

<file path=xl/sharedStrings.xml><?xml version="1.0" encoding="utf-8"?>
<sst xmlns="http://schemas.openxmlformats.org/spreadsheetml/2006/main" count="92" uniqueCount="88">
  <si>
    <t>Total Operating Expenses</t>
  </si>
  <si>
    <t>Operating Income</t>
  </si>
  <si>
    <t>Income before taxes</t>
  </si>
  <si>
    <t>Net Income</t>
  </si>
  <si>
    <t>in %</t>
  </si>
  <si>
    <t>Actual tax rate</t>
  </si>
  <si>
    <t>Total Current Assets</t>
  </si>
  <si>
    <t>Total Assets</t>
  </si>
  <si>
    <t>Working capital</t>
  </si>
  <si>
    <t>Total Current Liabilities</t>
  </si>
  <si>
    <t>Stockholder's equity</t>
  </si>
  <si>
    <t>Total Liab. and equity</t>
  </si>
  <si>
    <t>Current ratio</t>
  </si>
  <si>
    <t>Quick ratio</t>
  </si>
  <si>
    <t>Total debt ratio</t>
  </si>
  <si>
    <t>ROA</t>
  </si>
  <si>
    <t>ROE</t>
  </si>
  <si>
    <t>A</t>
  </si>
  <si>
    <t>B</t>
  </si>
  <si>
    <t>D</t>
  </si>
  <si>
    <t>C</t>
  </si>
  <si>
    <t>E</t>
  </si>
  <si>
    <t>Depreciation/amortization</t>
  </si>
  <si>
    <t>Total Operating Revenues</t>
  </si>
  <si>
    <t>Air traffic liability</t>
  </si>
  <si>
    <t>No content - Intentionally left blank</t>
  </si>
  <si>
    <t>All other expenses</t>
  </si>
  <si>
    <t>Accounts receivable, net</t>
  </si>
  <si>
    <t>Property &amp; Equipment, net</t>
  </si>
  <si>
    <t>All other assets</t>
  </si>
  <si>
    <t>Aircraft fuel, incl. hedging gains/losses</t>
  </si>
  <si>
    <t>Aircraft maintenance/rent</t>
  </si>
  <si>
    <t>Landing fees and other rentals</t>
  </si>
  <si>
    <t>Yield</t>
  </si>
  <si>
    <t>Cash and securities</t>
  </si>
  <si>
    <t>Inventory and supplies, net</t>
  </si>
  <si>
    <t>All other current assets</t>
  </si>
  <si>
    <t>Operating lease assets</t>
  </si>
  <si>
    <t>Goodwill</t>
  </si>
  <si>
    <t>Deferred revenue</t>
  </si>
  <si>
    <t>All accruals</t>
  </si>
  <si>
    <t>All other current liabilities</t>
  </si>
  <si>
    <t>Long term operating leases, net of current</t>
  </si>
  <si>
    <t>All other long term liabilities</t>
  </si>
  <si>
    <t>in Million $</t>
  </si>
  <si>
    <t>YoY Growth (%)</t>
  </si>
  <si>
    <t>Wages, benefits, payroll support, incentives</t>
  </si>
  <si>
    <t>Total non-operating income/(expense)</t>
  </si>
  <si>
    <t>Income tax expense/(benefit)</t>
  </si>
  <si>
    <t>YoY growth (%)</t>
  </si>
  <si>
    <t>Expense per available seat mile (CASM)</t>
  </si>
  <si>
    <t>Revenue passenger miles (RPM in millions)</t>
  </si>
  <si>
    <t>Fuel price ($/gallon)</t>
  </si>
  <si>
    <t>Deferrals</t>
  </si>
  <si>
    <t>Long term debt</t>
  </si>
  <si>
    <t>p/e ratio today (Yahoo Finance)</t>
  </si>
  <si>
    <t>Enter your text answer in the box below.</t>
  </si>
  <si>
    <t>Answer part c in the box below.</t>
  </si>
  <si>
    <t>Answer part e in the box below.</t>
  </si>
  <si>
    <t xml:space="preserve">The profit margin increased slightly from </t>
  </si>
  <si>
    <t xml:space="preserve">2018 to 2019 it then however decreased  </t>
  </si>
  <si>
    <t>by a large proportion in the year 2020(272%)</t>
  </si>
  <si>
    <t xml:space="preserve">Actual tax rates </t>
  </si>
  <si>
    <t>2018=</t>
  </si>
  <si>
    <t>2019=</t>
  </si>
  <si>
    <t>2020=</t>
  </si>
  <si>
    <t>poor marketing strategies</t>
  </si>
  <si>
    <t>stiff competition</t>
  </si>
  <si>
    <t>unfavourable government policies</t>
  </si>
  <si>
    <t>Increase in the cost of poduction</t>
  </si>
  <si>
    <t>-</t>
  </si>
  <si>
    <t>Some outliers in the balance sheet that are worth mentioning are given as below:</t>
  </si>
  <si>
    <t>can be seen by the increase in the current and quick ratios. This also corresponds to the increase in borrowings</t>
  </si>
  <si>
    <t xml:space="preserve">meaning that the funds made available to service short term operational liabilities, have most likely </t>
  </si>
  <si>
    <t>arranged from borrowings, which is a negative indicator of the company's overall liquidity and solvency position.</t>
  </si>
  <si>
    <t xml:space="preserve">The company has sought to increase it's liquidity position during the year in order to meet it's immediate liabilities as </t>
  </si>
  <si>
    <t>Impairment and restructuring expenses have been added bach to the statement of cashflows since they are none cash transaction.</t>
  </si>
  <si>
    <t>This further points to the declining financial health of the company, wherein they have recognised impairment of their assets and operations.</t>
  </si>
  <si>
    <t>There has been a significant reduction in investment related activities, especially with respect to the procurement of capital assets such as aircrafts and other transport vehicles;</t>
  </si>
  <si>
    <t>1)Seattle, WA</t>
  </si>
  <si>
    <t xml:space="preserve">2)Anchorage, AK </t>
  </si>
  <si>
    <t xml:space="preserve">3)Portland, OR </t>
  </si>
  <si>
    <t>The passagers yeilds decreased by 7.89% from the previous year.</t>
  </si>
  <si>
    <t>From the graphs, we can see that costs per ASM has increased from the past year. Cost per ASM is cost per available seat mile. It is the cost incurred by the aircraft to fly with a single-seat, per mile. In normal terms, the lower the costs per ASM, the more profitable is the company. However, in this case, the situation is not normal. The world is suffering from the COVID 19 pandemic and the major movement of humans was stopped. The airlines and hospitality industry had to suffer the wrath as they were non-operational for many days during the lockdown. Once the lockdown was taken off, the airlines were given permission to fly on specific routes, with limited seats. Hence there was a dip in costs per ASM in 2020. This cannot be considered as an inference that the airlines' company is making profits as the situations were not at all normal this year.</t>
  </si>
  <si>
    <t>In normal times, the bottom line would have been quite ufavorable for the shareholders when cost per ASM became higher. However as this case is exceptional, the bottom line will not be favorable for the stakeholders and the overall business of the aircraft carrier will be questionable.</t>
  </si>
  <si>
    <t>Anchorage,AK Seattle,WA</t>
  </si>
  <si>
    <t xml:space="preserve">Phoenix,AZ Seattle,WA </t>
  </si>
  <si>
    <t>Los Angelese,CA Seattle,WA</t>
  </si>
</sst>
</file>

<file path=xl/styles.xml><?xml version="1.0" encoding="utf-8"?>
<styleSheet xmlns="http://schemas.openxmlformats.org/spreadsheetml/2006/main">
  <numFmts count="5">
    <numFmt numFmtId="44" formatCode="_(&quot;$&quot;* #,##0.00_);_(&quot;$&quot;* \(#,##0.00\);_(&quot;$&quot;* &quot;-&quot;??_);_(@_)"/>
    <numFmt numFmtId="43" formatCode="_(* #,##0.00_);_(* \(#,##0.00\);_(* &quot;-&quot;??_);_(@_)"/>
    <numFmt numFmtId="164" formatCode="_(* #,##0_);_(* \(#,##0\);_(* &quot;-&quot;??_);_(@_)"/>
    <numFmt numFmtId="165" formatCode="0.00000000"/>
    <numFmt numFmtId="168" formatCode="0.0000%"/>
  </numFmts>
  <fonts count="22">
    <font>
      <sz val="12"/>
      <color theme="1"/>
      <name val="Times New Roman"/>
      <family val="2"/>
    </font>
    <font>
      <sz val="12"/>
      <color theme="1"/>
      <name val="Times New Roman"/>
      <family val="2"/>
    </font>
    <font>
      <sz val="12"/>
      <color rgb="FFFF0000"/>
      <name val="Times New Roman"/>
      <family val="2"/>
    </font>
    <font>
      <b/>
      <sz val="12"/>
      <color theme="1"/>
      <name val="Times New Roman"/>
      <family val="1"/>
    </font>
    <font>
      <b/>
      <u/>
      <sz val="12"/>
      <color theme="1"/>
      <name val="Times New Roman"/>
      <family val="1"/>
    </font>
    <font>
      <sz val="12"/>
      <name val="Times New Roman"/>
      <family val="2"/>
    </font>
    <font>
      <u/>
      <sz val="12"/>
      <name val="Times New Roman"/>
      <family val="1"/>
    </font>
    <font>
      <b/>
      <sz val="12"/>
      <name val="Times New Roman"/>
      <family val="1"/>
    </font>
    <font>
      <sz val="12"/>
      <color theme="1"/>
      <name val="Times New Roman"/>
      <family val="1"/>
    </font>
    <font>
      <sz val="12"/>
      <name val="Times New Roman"/>
      <family val="1"/>
    </font>
    <font>
      <u val="singleAccounting"/>
      <sz val="12"/>
      <color theme="1"/>
      <name val="Times New Roman"/>
      <family val="2"/>
    </font>
    <font>
      <b/>
      <sz val="12"/>
      <color theme="0"/>
      <name val="Times New Roman"/>
      <family val="1"/>
    </font>
    <font>
      <sz val="12"/>
      <color theme="0"/>
      <name val="Times New Roman"/>
      <family val="1"/>
    </font>
    <font>
      <u/>
      <sz val="12"/>
      <color theme="0"/>
      <name val="Times New Roman"/>
      <family val="1"/>
    </font>
    <font>
      <u/>
      <sz val="12"/>
      <color theme="1"/>
      <name val="Times New Roman"/>
      <family val="1"/>
    </font>
    <font>
      <sz val="10"/>
      <color rgb="FF000000"/>
      <name val="Times New Roman"/>
      <family val="1"/>
    </font>
    <font>
      <sz val="9.5"/>
      <color rgb="FF000000"/>
      <name val="Times New Roman"/>
      <family val="1"/>
    </font>
    <font>
      <b/>
      <sz val="12"/>
      <color rgb="FF000000"/>
      <name val="Times New Roman"/>
      <family val="1"/>
    </font>
    <font>
      <u val="singleAccounting"/>
      <sz val="12"/>
      <name val="Times New Roman"/>
      <family val="1"/>
    </font>
    <font>
      <u val="singleAccounting"/>
      <sz val="12"/>
      <name val="Times New Roman"/>
      <family val="2"/>
    </font>
    <font>
      <b/>
      <sz val="12"/>
      <name val="Times New Roman"/>
      <family val="2"/>
    </font>
    <font>
      <sz val="12"/>
      <color rgb="FF000000"/>
      <name val="Times New Roman"/>
      <family val="1"/>
    </font>
  </fonts>
  <fills count="6">
    <fill>
      <patternFill patternType="none"/>
    </fill>
    <fill>
      <patternFill patternType="gray125"/>
    </fill>
    <fill>
      <patternFill patternType="solid">
        <fgColor rgb="FFFFFF00"/>
        <bgColor indexed="64"/>
      </patternFill>
    </fill>
    <fill>
      <patternFill patternType="solid">
        <fgColor rgb="FFFFFFFF"/>
        <bgColor indexed="64"/>
      </patternFill>
    </fill>
    <fill>
      <patternFill patternType="solid">
        <fgColor theme="0"/>
        <bgColor indexed="64"/>
      </patternFill>
    </fill>
    <fill>
      <patternFill patternType="solid">
        <fgColor rgb="FFCCEEFF"/>
        <bgColor indexed="64"/>
      </patternFill>
    </fill>
  </fills>
  <borders count="1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rgb="FF000000"/>
      </top>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107">
    <xf numFmtId="0" fontId="0" fillId="0" borderId="0" xfId="0"/>
    <xf numFmtId="0" fontId="3" fillId="0" borderId="0" xfId="0" applyFont="1"/>
    <xf numFmtId="0" fontId="4" fillId="0" borderId="0" xfId="0" applyFont="1"/>
    <xf numFmtId="43" fontId="0" fillId="0" borderId="0" xfId="1" applyFont="1"/>
    <xf numFmtId="164" fontId="2" fillId="0" borderId="0" xfId="1" applyNumberFormat="1" applyFont="1"/>
    <xf numFmtId="9" fontId="6" fillId="0" borderId="0" xfId="2" applyFont="1"/>
    <xf numFmtId="9" fontId="7" fillId="0" borderId="0" xfId="2" applyFont="1"/>
    <xf numFmtId="0" fontId="8" fillId="0" borderId="0" xfId="0" applyFont="1"/>
    <xf numFmtId="9" fontId="9" fillId="0" borderId="0" xfId="2" applyFont="1"/>
    <xf numFmtId="0" fontId="3" fillId="0" borderId="0" xfId="0" applyFont="1" applyBorder="1" applyAlignment="1">
      <alignment horizontal="center"/>
    </xf>
    <xf numFmtId="0" fontId="0" fillId="0" borderId="0" xfId="0" quotePrefix="1"/>
    <xf numFmtId="9" fontId="7" fillId="2" borderId="0" xfId="2" applyFont="1" applyFill="1"/>
    <xf numFmtId="0" fontId="0" fillId="2" borderId="0" xfId="0" applyFill="1"/>
    <xf numFmtId="9" fontId="9" fillId="2" borderId="0" xfId="2" applyFont="1" applyFill="1"/>
    <xf numFmtId="9" fontId="6" fillId="2" borderId="0" xfId="2" applyFont="1" applyFill="1"/>
    <xf numFmtId="164" fontId="5" fillId="2" borderId="0" xfId="1" applyNumberFormat="1" applyFont="1" applyFill="1"/>
    <xf numFmtId="164" fontId="7" fillId="2" borderId="0" xfId="1" applyNumberFormat="1" applyFont="1" applyFill="1"/>
    <xf numFmtId="0" fontId="3" fillId="0" borderId="15" xfId="0" applyFont="1" applyBorder="1" applyAlignment="1">
      <alignment horizontal="center"/>
    </xf>
    <xf numFmtId="9" fontId="8" fillId="2" borderId="0" xfId="2" applyFont="1" applyFill="1"/>
    <xf numFmtId="0" fontId="0" fillId="3" borderId="0" xfId="0" applyFill="1"/>
    <xf numFmtId="0" fontId="8" fillId="2" borderId="0" xfId="0" applyFont="1" applyFill="1"/>
    <xf numFmtId="0" fontId="8" fillId="4" borderId="0" xfId="0" applyFont="1" applyFill="1"/>
    <xf numFmtId="0" fontId="16" fillId="4" borderId="0" xfId="0" applyFont="1" applyFill="1" applyAlignment="1">
      <alignment horizontal="center" wrapText="1"/>
    </xf>
    <xf numFmtId="3" fontId="15" fillId="5" borderId="16" xfId="0" applyNumberFormat="1" applyFont="1" applyFill="1" applyBorder="1" applyAlignment="1">
      <alignment horizontal="right" wrapText="1"/>
    </xf>
    <xf numFmtId="10" fontId="9" fillId="2" borderId="0" xfId="2" applyNumberFormat="1" applyFont="1" applyFill="1"/>
    <xf numFmtId="3" fontId="17" fillId="5" borderId="16" xfId="0" applyNumberFormat="1" applyFont="1" applyFill="1" applyBorder="1" applyAlignment="1">
      <alignment horizontal="right" wrapText="1"/>
    </xf>
    <xf numFmtId="165" fontId="0" fillId="2" borderId="0" xfId="0" applyNumberFormat="1" applyFill="1"/>
    <xf numFmtId="165" fontId="5" fillId="2" borderId="0" xfId="1" applyNumberFormat="1" applyFont="1" applyFill="1"/>
    <xf numFmtId="164" fontId="9" fillId="2" borderId="0" xfId="1" applyNumberFormat="1" applyFont="1" applyFill="1"/>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11" fillId="0" borderId="1" xfId="0" applyFont="1" applyBorder="1" applyAlignment="1">
      <alignment horizontal="center"/>
    </xf>
    <xf numFmtId="0" fontId="11" fillId="0" borderId="2" xfId="0" applyFont="1" applyBorder="1" applyAlignment="1">
      <alignment horizontal="center"/>
    </xf>
    <xf numFmtId="0" fontId="11" fillId="0" borderId="3" xfId="0" applyFont="1" applyBorder="1" applyAlignment="1">
      <alignment horizontal="center"/>
    </xf>
    <xf numFmtId="0" fontId="9" fillId="2" borderId="4" xfId="0" applyFont="1" applyFill="1" applyBorder="1" applyAlignment="1">
      <alignment horizontal="left" vertical="top" wrapText="1"/>
    </xf>
    <xf numFmtId="0" fontId="9" fillId="2" borderId="5" xfId="0" applyFont="1" applyFill="1" applyBorder="1" applyAlignment="1">
      <alignment horizontal="left" vertical="top" wrapText="1"/>
    </xf>
    <xf numFmtId="0" fontId="9" fillId="2" borderId="6" xfId="0" applyFont="1" applyFill="1" applyBorder="1" applyAlignment="1">
      <alignment horizontal="left" vertical="top" wrapText="1"/>
    </xf>
    <xf numFmtId="0" fontId="6" fillId="2" borderId="9" xfId="0" applyFont="1" applyFill="1" applyBorder="1" applyAlignment="1">
      <alignment horizontal="left" vertical="center" wrapText="1"/>
    </xf>
    <xf numFmtId="0" fontId="13" fillId="2" borderId="10" xfId="0" applyFont="1" applyFill="1" applyBorder="1" applyAlignment="1">
      <alignment horizontal="left" vertical="center" wrapText="1"/>
    </xf>
    <xf numFmtId="0" fontId="13" fillId="2" borderId="11" xfId="0" applyFont="1" applyFill="1" applyBorder="1" applyAlignment="1">
      <alignment horizontal="left" vertical="center" wrapText="1"/>
    </xf>
    <xf numFmtId="0" fontId="9" fillId="2" borderId="7" xfId="0" applyFont="1" applyFill="1" applyBorder="1" applyAlignment="1">
      <alignment horizontal="left" vertical="center" wrapText="1"/>
    </xf>
    <xf numFmtId="0" fontId="12" fillId="2" borderId="0" xfId="0" applyFont="1" applyFill="1" applyBorder="1" applyAlignment="1">
      <alignment horizontal="left" vertical="center" wrapText="1"/>
    </xf>
    <xf numFmtId="0" fontId="12" fillId="2" borderId="8" xfId="0" applyFont="1" applyFill="1" applyBorder="1" applyAlignment="1">
      <alignment horizontal="left" vertical="center" wrapText="1"/>
    </xf>
    <xf numFmtId="0" fontId="9" fillId="2" borderId="0" xfId="0" applyFont="1" applyFill="1" applyBorder="1" applyAlignment="1">
      <alignment horizontal="left" vertical="center" wrapText="1"/>
    </xf>
    <xf numFmtId="0" fontId="9" fillId="2" borderId="8" xfId="0" applyFont="1" applyFill="1" applyBorder="1" applyAlignment="1">
      <alignment horizontal="left" vertical="center" wrapText="1"/>
    </xf>
    <xf numFmtId="0" fontId="12" fillId="2" borderId="7" xfId="0" applyFont="1" applyFill="1" applyBorder="1" applyAlignment="1">
      <alignment horizontal="left" vertical="center" wrapText="1"/>
    </xf>
    <xf numFmtId="0" fontId="0" fillId="2" borderId="4" xfId="0" applyFill="1" applyBorder="1" applyAlignment="1">
      <alignment horizontal="center" vertical="center" wrapText="1"/>
    </xf>
    <xf numFmtId="0" fontId="0" fillId="2" borderId="5" xfId="0" applyFill="1" applyBorder="1" applyAlignment="1">
      <alignment horizontal="center" vertical="center" wrapText="1"/>
    </xf>
    <xf numFmtId="0" fontId="0" fillId="2" borderId="6" xfId="0" applyFill="1" applyBorder="1" applyAlignment="1">
      <alignment horizontal="center" vertical="center" wrapText="1"/>
    </xf>
    <xf numFmtId="0" fontId="0" fillId="2" borderId="7" xfId="0" applyFill="1" applyBorder="1" applyAlignment="1">
      <alignment horizontal="center" vertical="center" wrapText="1"/>
    </xf>
    <xf numFmtId="0" fontId="0" fillId="2" borderId="0" xfId="0" applyFill="1" applyBorder="1" applyAlignment="1">
      <alignment horizontal="center" vertical="center" wrapText="1"/>
    </xf>
    <xf numFmtId="0" fontId="0" fillId="2" borderId="8" xfId="0" applyFill="1" applyBorder="1" applyAlignment="1">
      <alignment horizontal="center" vertical="center" wrapText="1"/>
    </xf>
    <xf numFmtId="0" fontId="0" fillId="2" borderId="9" xfId="0" applyFill="1" applyBorder="1" applyAlignment="1">
      <alignment horizontal="center" vertical="center" wrapText="1"/>
    </xf>
    <xf numFmtId="0" fontId="0" fillId="2" borderId="10" xfId="0" applyFill="1" applyBorder="1" applyAlignment="1">
      <alignment horizontal="center" vertical="center" wrapText="1"/>
    </xf>
    <xf numFmtId="0" fontId="0" fillId="2" borderId="11" xfId="0" applyFill="1" applyBorder="1" applyAlignment="1">
      <alignment horizontal="center" vertical="center" wrapText="1"/>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0" fillId="2" borderId="4" xfId="0" applyFill="1" applyBorder="1" applyAlignment="1">
      <alignment horizontal="left" vertical="center" wrapText="1"/>
    </xf>
    <xf numFmtId="0" fontId="0" fillId="2" borderId="5" xfId="0" applyFill="1" applyBorder="1" applyAlignment="1">
      <alignment horizontal="left" vertical="center" wrapText="1"/>
    </xf>
    <xf numFmtId="0" fontId="0" fillId="2" borderId="6" xfId="0" applyFill="1" applyBorder="1" applyAlignment="1">
      <alignment horizontal="left" vertical="center" wrapText="1"/>
    </xf>
    <xf numFmtId="0" fontId="0" fillId="2" borderId="7" xfId="0" applyFill="1" applyBorder="1" applyAlignment="1">
      <alignment horizontal="left" vertical="center" wrapText="1"/>
    </xf>
    <xf numFmtId="0" fontId="0" fillId="2" borderId="0" xfId="0" applyFill="1" applyBorder="1" applyAlignment="1">
      <alignment horizontal="left" vertical="center" wrapText="1"/>
    </xf>
    <xf numFmtId="0" fontId="0" fillId="2" borderId="8" xfId="0" applyFill="1" applyBorder="1" applyAlignment="1">
      <alignment horizontal="left" vertical="center" wrapText="1"/>
    </xf>
    <xf numFmtId="0" fontId="0" fillId="2" borderId="9" xfId="0" applyFill="1" applyBorder="1" applyAlignment="1">
      <alignment horizontal="left" vertical="center" wrapText="1"/>
    </xf>
    <xf numFmtId="0" fontId="0" fillId="2" borderId="10" xfId="0" applyFill="1" applyBorder="1" applyAlignment="1">
      <alignment horizontal="left" vertical="center" wrapText="1"/>
    </xf>
    <xf numFmtId="0" fontId="0" fillId="2" borderId="11" xfId="0" applyFill="1" applyBorder="1" applyAlignment="1">
      <alignment horizontal="left" vertical="center" wrapText="1"/>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0" fillId="2" borderId="4" xfId="0" applyFill="1" applyBorder="1" applyAlignment="1">
      <alignment vertical="center" wrapText="1"/>
    </xf>
    <xf numFmtId="0" fontId="0" fillId="2" borderId="5" xfId="0" applyFill="1" applyBorder="1" applyAlignment="1">
      <alignment vertical="center" wrapText="1"/>
    </xf>
    <xf numFmtId="0" fontId="0" fillId="2" borderId="6" xfId="0" applyFill="1" applyBorder="1" applyAlignment="1">
      <alignment vertical="center" wrapText="1"/>
    </xf>
    <xf numFmtId="0" fontId="0" fillId="2" borderId="7" xfId="0" applyFill="1" applyBorder="1" applyAlignment="1">
      <alignment vertical="center" wrapText="1"/>
    </xf>
    <xf numFmtId="0" fontId="0" fillId="2" borderId="0" xfId="0" applyFill="1" applyBorder="1" applyAlignment="1">
      <alignment vertical="center" wrapText="1"/>
    </xf>
    <xf numFmtId="0" fontId="0" fillId="2" borderId="8" xfId="0" applyFill="1" applyBorder="1" applyAlignment="1">
      <alignment vertical="center" wrapText="1"/>
    </xf>
    <xf numFmtId="0" fontId="0" fillId="2" borderId="9" xfId="0" applyFill="1" applyBorder="1" applyAlignment="1">
      <alignment vertical="center" wrapText="1"/>
    </xf>
    <xf numFmtId="0" fontId="0" fillId="2" borderId="10" xfId="0" applyFill="1" applyBorder="1" applyAlignment="1">
      <alignment vertical="center" wrapText="1"/>
    </xf>
    <xf numFmtId="0" fontId="0" fillId="2" borderId="11" xfId="0" applyFill="1" applyBorder="1" applyAlignment="1">
      <alignment vertical="center" wrapText="1"/>
    </xf>
    <xf numFmtId="164" fontId="18" fillId="2" borderId="0" xfId="1" applyNumberFormat="1" applyFont="1" applyFill="1"/>
    <xf numFmtId="44" fontId="8" fillId="0" borderId="0" xfId="3" applyFont="1"/>
    <xf numFmtId="0" fontId="5" fillId="2" borderId="0" xfId="0" applyFont="1" applyFill="1"/>
    <xf numFmtId="164" fontId="19" fillId="2" borderId="0" xfId="1" applyNumberFormat="1" applyFont="1" applyFill="1"/>
    <xf numFmtId="0" fontId="20" fillId="2" borderId="0" xfId="0" applyFont="1" applyFill="1"/>
    <xf numFmtId="164" fontId="20" fillId="2" borderId="0" xfId="1" applyNumberFormat="1" applyFont="1" applyFill="1"/>
    <xf numFmtId="164" fontId="18" fillId="2" borderId="0" xfId="0" applyNumberFormat="1" applyFont="1" applyFill="1"/>
    <xf numFmtId="168" fontId="0" fillId="2" borderId="0" xfId="2" applyNumberFormat="1" applyFont="1" applyFill="1"/>
    <xf numFmtId="168" fontId="5" fillId="2" borderId="0" xfId="2" applyNumberFormat="1" applyFont="1" applyFill="1"/>
    <xf numFmtId="0" fontId="0" fillId="2" borderId="4" xfId="0" applyFill="1" applyBorder="1" applyAlignment="1">
      <alignment horizontal="right" indent="1"/>
    </xf>
    <xf numFmtId="0" fontId="0" fillId="2" borderId="5" xfId="0" applyFill="1" applyBorder="1" applyAlignment="1">
      <alignment horizontal="right" indent="1"/>
    </xf>
    <xf numFmtId="0" fontId="0" fillId="2" borderId="6" xfId="0" applyFill="1" applyBorder="1" applyAlignment="1">
      <alignment horizontal="right" indent="1"/>
    </xf>
    <xf numFmtId="0" fontId="0" fillId="2" borderId="7" xfId="0" applyFill="1" applyBorder="1" applyAlignment="1">
      <alignment horizontal="right" indent="1"/>
    </xf>
    <xf numFmtId="0" fontId="0" fillId="2" borderId="0" xfId="0" applyFill="1" applyBorder="1" applyAlignment="1">
      <alignment horizontal="right" indent="1"/>
    </xf>
    <xf numFmtId="0" fontId="0" fillId="2" borderId="8" xfId="0" applyFill="1" applyBorder="1" applyAlignment="1">
      <alignment horizontal="right" indent="1"/>
    </xf>
    <xf numFmtId="0" fontId="0" fillId="2" borderId="9" xfId="0" applyFill="1" applyBorder="1" applyAlignment="1">
      <alignment horizontal="right" indent="1"/>
    </xf>
    <xf numFmtId="0" fontId="0" fillId="2" borderId="10" xfId="0" applyFill="1" applyBorder="1" applyAlignment="1">
      <alignment horizontal="right" indent="1"/>
    </xf>
    <xf numFmtId="0" fontId="0" fillId="2" borderId="11" xfId="0" applyFill="1" applyBorder="1" applyAlignment="1">
      <alignment horizontal="right" indent="1"/>
    </xf>
    <xf numFmtId="9" fontId="7" fillId="4" borderId="0" xfId="2" applyFont="1" applyFill="1"/>
    <xf numFmtId="0" fontId="3" fillId="4" borderId="0" xfId="0" applyFont="1" applyFill="1"/>
    <xf numFmtId="0" fontId="0" fillId="4" borderId="0" xfId="0" applyFill="1"/>
    <xf numFmtId="0" fontId="10" fillId="4" borderId="0" xfId="0" applyFont="1" applyFill="1"/>
    <xf numFmtId="9" fontId="8" fillId="4" borderId="0" xfId="2" applyFont="1" applyFill="1"/>
    <xf numFmtId="9" fontId="14" fillId="4" borderId="0" xfId="2" applyFont="1" applyFill="1"/>
    <xf numFmtId="0" fontId="21" fillId="2" borderId="0" xfId="0" applyFont="1" applyFill="1"/>
    <xf numFmtId="0" fontId="21" fillId="2" borderId="0" xfId="0" applyFont="1" applyFill="1" applyAlignment="1">
      <alignment horizontal="center" wrapText="1"/>
    </xf>
    <xf numFmtId="3" fontId="21" fillId="2" borderId="0" xfId="0" applyNumberFormat="1" applyFont="1" applyFill="1"/>
  </cellXfs>
  <cellStyles count="4">
    <cellStyle name="Comma" xfId="1" builtinId="3"/>
    <cellStyle name="Currency" xfId="3" builtinId="4"/>
    <cellStyle name="Normal" xfId="0" builtinId="0"/>
    <cellStyle name="Percent" xfId="2" builtinId="5"/>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O19"/>
  <sheetViews>
    <sheetView workbookViewId="0">
      <selection activeCell="G20" sqref="G20"/>
    </sheetView>
  </sheetViews>
  <sheetFormatPr defaultRowHeight="15.75"/>
  <cols>
    <col min="1" max="1" width="36" bestFit="1" customWidth="1"/>
    <col min="5" max="5" width="2.25" customWidth="1"/>
    <col min="9" max="9" width="2.25" customWidth="1"/>
  </cols>
  <sheetData>
    <row r="1" spans="1:15" ht="16.5" thickBot="1">
      <c r="B1" s="29" t="s">
        <v>44</v>
      </c>
      <c r="C1" s="30"/>
      <c r="D1" s="31"/>
      <c r="F1" s="29" t="s">
        <v>4</v>
      </c>
      <c r="G1" s="30"/>
      <c r="H1" s="31"/>
      <c r="J1" s="29" t="s">
        <v>45</v>
      </c>
      <c r="K1" s="31"/>
    </row>
    <row r="2" spans="1:15" ht="16.5" thickBot="1">
      <c r="B2" s="2">
        <v>2018</v>
      </c>
      <c r="C2" s="2">
        <f>B2+1</f>
        <v>2019</v>
      </c>
      <c r="D2" s="2">
        <f>C2+1</f>
        <v>2020</v>
      </c>
      <c r="F2" s="2">
        <f>B2</f>
        <v>2018</v>
      </c>
      <c r="G2" s="2">
        <f>F2+1</f>
        <v>2019</v>
      </c>
      <c r="H2" s="2">
        <f>G2+1</f>
        <v>2020</v>
      </c>
      <c r="J2" s="2">
        <f>G2</f>
        <v>2019</v>
      </c>
      <c r="K2" s="2">
        <f>J2+1</f>
        <v>2020</v>
      </c>
    </row>
    <row r="3" spans="1:15" s="1" customFormat="1" ht="15.95" customHeight="1" thickBot="1">
      <c r="A3" s="1" t="s">
        <v>23</v>
      </c>
      <c r="B3" s="16">
        <v>8264</v>
      </c>
      <c r="C3" s="16">
        <v>8781</v>
      </c>
      <c r="D3" s="16">
        <v>3566</v>
      </c>
      <c r="E3" s="99"/>
      <c r="F3" s="13">
        <f>B3/$B$3</f>
        <v>1</v>
      </c>
      <c r="G3" s="13">
        <f>C3/$C$3</f>
        <v>1</v>
      </c>
      <c r="H3" s="13">
        <f>D3/$D$3</f>
        <v>1</v>
      </c>
      <c r="I3" s="102"/>
      <c r="J3" s="13">
        <f>(C3-B3)/B3</f>
        <v>6.2560503388189734E-2</v>
      </c>
      <c r="K3" s="13">
        <f>(D3-C3)/C3</f>
        <v>-0.59389591162737732</v>
      </c>
      <c r="L3" s="32"/>
      <c r="M3" s="33"/>
      <c r="N3" s="33"/>
      <c r="O3" s="34"/>
    </row>
    <row r="4" spans="1:15" ht="15.75" customHeight="1">
      <c r="A4" s="1"/>
      <c r="B4" s="28"/>
      <c r="C4" s="28"/>
      <c r="D4" s="28"/>
      <c r="E4" s="100"/>
      <c r="F4" s="13"/>
      <c r="G4" s="13"/>
      <c r="H4" s="13"/>
      <c r="I4" s="102"/>
      <c r="J4" s="13"/>
      <c r="K4" s="13"/>
      <c r="L4" s="35" t="s">
        <v>59</v>
      </c>
      <c r="M4" s="36"/>
      <c r="N4" s="36"/>
      <c r="O4" s="37"/>
    </row>
    <row r="5" spans="1:15">
      <c r="A5" t="s">
        <v>46</v>
      </c>
      <c r="B5" s="28">
        <v>2337</v>
      </c>
      <c r="C5" s="28">
        <v>2533</v>
      </c>
      <c r="D5" s="28">
        <v>1401</v>
      </c>
      <c r="E5" s="100"/>
      <c r="F5" s="13">
        <f t="shared" ref="F5:F18" si="0">B5/$B$3</f>
        <v>0.28279283639883834</v>
      </c>
      <c r="G5" s="13">
        <f t="shared" ref="G5:G18" si="1">C5/$C$3</f>
        <v>0.28846372850472612</v>
      </c>
      <c r="H5" s="13">
        <f t="shared" ref="H5:H18" si="2">D5/$D$3</f>
        <v>0.3928771733034212</v>
      </c>
      <c r="I5" s="102"/>
      <c r="J5" s="13">
        <f t="shared" ref="J5:J18" si="3">(C5-B5)/B5</f>
        <v>8.3868207103123663E-2</v>
      </c>
      <c r="K5" s="13">
        <f t="shared" ref="K5:K18" si="4">(D5-C5)/C5</f>
        <v>-0.44690090801421239</v>
      </c>
      <c r="L5" s="41" t="s">
        <v>60</v>
      </c>
      <c r="M5" s="42"/>
      <c r="N5" s="42"/>
      <c r="O5" s="43"/>
    </row>
    <row r="6" spans="1:15">
      <c r="A6" t="s">
        <v>30</v>
      </c>
      <c r="B6" s="28">
        <v>1936</v>
      </c>
      <c r="C6" s="28">
        <v>1878</v>
      </c>
      <c r="D6" s="28">
        <v>723</v>
      </c>
      <c r="E6" s="100"/>
      <c r="F6" s="13">
        <f t="shared" si="0"/>
        <v>0.23426911907066797</v>
      </c>
      <c r="G6" s="13">
        <f t="shared" si="1"/>
        <v>0.21387085753331056</v>
      </c>
      <c r="H6" s="13">
        <f t="shared" si="2"/>
        <v>0.20274817722938868</v>
      </c>
      <c r="I6" s="102"/>
      <c r="J6" s="13">
        <f t="shared" si="3"/>
        <v>-2.9958677685950414E-2</v>
      </c>
      <c r="K6" s="13">
        <f t="shared" si="4"/>
        <v>-0.61501597444089462</v>
      </c>
      <c r="L6" s="41" t="s">
        <v>61</v>
      </c>
      <c r="M6" s="44"/>
      <c r="N6" s="44"/>
      <c r="O6" s="45"/>
    </row>
    <row r="7" spans="1:15">
      <c r="A7" t="s">
        <v>31</v>
      </c>
      <c r="B7" s="28">
        <v>750</v>
      </c>
      <c r="C7" s="28">
        <v>768</v>
      </c>
      <c r="D7" s="28">
        <v>620</v>
      </c>
      <c r="E7" s="100"/>
      <c r="F7" s="13">
        <f t="shared" si="0"/>
        <v>9.0755082284607935E-2</v>
      </c>
      <c r="G7" s="13">
        <f t="shared" si="1"/>
        <v>8.7461564742056713E-2</v>
      </c>
      <c r="H7" s="13">
        <f t="shared" si="2"/>
        <v>0.17386427369601795</v>
      </c>
      <c r="I7" s="102"/>
      <c r="J7" s="13">
        <f t="shared" si="3"/>
        <v>2.4E-2</v>
      </c>
      <c r="K7" s="13">
        <f t="shared" si="4"/>
        <v>-0.19270833333333334</v>
      </c>
      <c r="L7" s="46"/>
      <c r="M7" s="42"/>
      <c r="N7" s="42"/>
      <c r="O7" s="43"/>
    </row>
    <row r="8" spans="1:15">
      <c r="A8" t="s">
        <v>32</v>
      </c>
      <c r="B8" s="28">
        <v>499</v>
      </c>
      <c r="C8" s="28">
        <v>531</v>
      </c>
      <c r="D8" s="28">
        <v>417</v>
      </c>
      <c r="E8" s="100"/>
      <c r="F8" s="13">
        <f t="shared" si="0"/>
        <v>6.0382381413359151E-2</v>
      </c>
      <c r="G8" s="13">
        <f t="shared" si="1"/>
        <v>6.0471472497437652E-2</v>
      </c>
      <c r="H8" s="13">
        <f t="shared" si="2"/>
        <v>0.1169377453729669</v>
      </c>
      <c r="I8" s="102"/>
      <c r="J8" s="13">
        <f t="shared" si="3"/>
        <v>6.4128256513026047E-2</v>
      </c>
      <c r="K8" s="13">
        <f t="shared" si="4"/>
        <v>-0.21468926553672316</v>
      </c>
      <c r="L8" s="41"/>
      <c r="M8" s="42"/>
      <c r="N8" s="42"/>
      <c r="O8" s="43"/>
    </row>
    <row r="9" spans="1:15">
      <c r="A9" t="s">
        <v>22</v>
      </c>
      <c r="B9" s="28">
        <v>398</v>
      </c>
      <c r="C9" s="28">
        <v>423</v>
      </c>
      <c r="D9" s="28">
        <v>420</v>
      </c>
      <c r="E9" s="100"/>
      <c r="F9" s="13">
        <f t="shared" si="0"/>
        <v>4.8160696999031943E-2</v>
      </c>
      <c r="G9" s="13">
        <f t="shared" si="1"/>
        <v>4.8172189955585927E-2</v>
      </c>
      <c r="H9" s="13">
        <f t="shared" si="2"/>
        <v>0.11777902411665732</v>
      </c>
      <c r="I9" s="102"/>
      <c r="J9" s="13">
        <f t="shared" si="3"/>
        <v>6.2814070351758788E-2</v>
      </c>
      <c r="K9" s="13">
        <f t="shared" si="4"/>
        <v>-7.0921985815602835E-3</v>
      </c>
      <c r="L9" s="41"/>
      <c r="M9" s="42"/>
      <c r="N9" s="42"/>
      <c r="O9" s="43"/>
    </row>
    <row r="10" spans="1:15" ht="18.75" thickBot="1">
      <c r="A10" t="s">
        <v>26</v>
      </c>
      <c r="B10" s="80">
        <v>1701</v>
      </c>
      <c r="C10" s="80">
        <v>1585</v>
      </c>
      <c r="D10" s="80">
        <v>1760</v>
      </c>
      <c r="E10" s="101"/>
      <c r="F10" s="14">
        <f t="shared" si="0"/>
        <v>0.20583252662149079</v>
      </c>
      <c r="G10" s="14">
        <f t="shared" si="1"/>
        <v>0.18050335952624985</v>
      </c>
      <c r="H10" s="14">
        <f t="shared" si="2"/>
        <v>0.49355019629837354</v>
      </c>
      <c r="I10" s="103"/>
      <c r="J10" s="14">
        <f t="shared" si="3"/>
        <v>-6.8195179306290418E-2</v>
      </c>
      <c r="K10" s="14">
        <f t="shared" si="4"/>
        <v>0.11041009463722397</v>
      </c>
      <c r="L10" s="38" t="s">
        <v>62</v>
      </c>
      <c r="M10" s="39"/>
      <c r="N10" s="39"/>
      <c r="O10" s="40"/>
    </row>
    <row r="11" spans="1:15" s="1" customFormat="1">
      <c r="A11" s="1" t="s">
        <v>0</v>
      </c>
      <c r="B11" s="16">
        <f>B5+B6+B7+B8+B9+B10</f>
        <v>7621</v>
      </c>
      <c r="C11" s="16">
        <f>SUM(C5:C10)</f>
        <v>7718</v>
      </c>
      <c r="D11" s="16">
        <f>SUM(D5:D10)</f>
        <v>5341</v>
      </c>
      <c r="E11" s="99"/>
      <c r="F11" s="13">
        <f t="shared" si="0"/>
        <v>0.92219264278799618</v>
      </c>
      <c r="G11" s="13">
        <f t="shared" si="1"/>
        <v>0.87894317275936684</v>
      </c>
      <c r="H11" s="13">
        <f t="shared" si="2"/>
        <v>1.4977565900168255</v>
      </c>
      <c r="I11" s="102"/>
      <c r="J11" s="13">
        <f t="shared" si="3"/>
        <v>1.272798845295893E-2</v>
      </c>
      <c r="K11" s="13">
        <f t="shared" si="4"/>
        <v>-0.30798134231666235</v>
      </c>
      <c r="L11" s="7" t="s">
        <v>63</v>
      </c>
      <c r="M11" s="81">
        <f>B19*B18</f>
        <v>109.25</v>
      </c>
    </row>
    <row r="12" spans="1:15" s="1" customFormat="1">
      <c r="B12" s="16"/>
      <c r="C12" s="16"/>
      <c r="D12" s="16"/>
      <c r="E12" s="99"/>
      <c r="F12" s="13"/>
      <c r="G12" s="13"/>
      <c r="H12" s="13"/>
      <c r="I12" s="102"/>
      <c r="J12" s="13"/>
      <c r="K12" s="13"/>
      <c r="L12" s="7" t="s">
        <v>64</v>
      </c>
      <c r="M12" s="81">
        <f>C19*C18</f>
        <v>184.56</v>
      </c>
    </row>
    <row r="13" spans="1:15">
      <c r="A13" t="s">
        <v>1</v>
      </c>
      <c r="B13" s="28">
        <v>643</v>
      </c>
      <c r="C13" s="28">
        <v>1063</v>
      </c>
      <c r="D13" s="28">
        <v>-1775</v>
      </c>
      <c r="E13" s="100"/>
      <c r="F13" s="13">
        <f t="shared" si="0"/>
        <v>7.7807357212003866E-2</v>
      </c>
      <c r="G13" s="13">
        <f t="shared" si="1"/>
        <v>0.12105682724063319</v>
      </c>
      <c r="H13" s="13">
        <f t="shared" si="2"/>
        <v>-0.4977565900168256</v>
      </c>
      <c r="I13" s="102"/>
      <c r="J13" s="13">
        <f t="shared" si="3"/>
        <v>0.65318818040435456</v>
      </c>
      <c r="K13" s="13">
        <f t="shared" si="4"/>
        <v>-2.6698024459078082</v>
      </c>
      <c r="L13" s="7" t="s">
        <v>65</v>
      </c>
      <c r="M13" s="81">
        <v>0</v>
      </c>
    </row>
    <row r="14" spans="1:15" ht="18">
      <c r="A14" t="s">
        <v>47</v>
      </c>
      <c r="B14" s="80">
        <v>-58</v>
      </c>
      <c r="C14" s="80">
        <v>-47</v>
      </c>
      <c r="D14" s="80">
        <v>-65</v>
      </c>
      <c r="E14" s="100"/>
      <c r="F14" s="14">
        <f t="shared" si="0"/>
        <v>-7.0183930300096809E-3</v>
      </c>
      <c r="G14" s="14">
        <f t="shared" si="1"/>
        <v>-5.3524655506206583E-3</v>
      </c>
      <c r="H14" s="14">
        <f t="shared" si="2"/>
        <v>-1.8227706113292205E-2</v>
      </c>
      <c r="I14" s="103"/>
      <c r="J14" s="14">
        <f t="shared" si="3"/>
        <v>-0.18965517241379309</v>
      </c>
      <c r="K14" s="14">
        <f t="shared" si="4"/>
        <v>0.38297872340425532</v>
      </c>
    </row>
    <row r="15" spans="1:15">
      <c r="A15" t="s">
        <v>2</v>
      </c>
      <c r="B15" s="28">
        <v>585</v>
      </c>
      <c r="C15" s="28">
        <v>1016</v>
      </c>
      <c r="D15" s="28">
        <v>-1840</v>
      </c>
      <c r="E15" s="100"/>
      <c r="F15" s="13">
        <f t="shared" si="0"/>
        <v>7.0788964181994193E-2</v>
      </c>
      <c r="G15" s="13">
        <f t="shared" si="1"/>
        <v>0.11570436169001252</v>
      </c>
      <c r="H15" s="13">
        <f t="shared" si="2"/>
        <v>-0.51598429613011776</v>
      </c>
      <c r="I15" s="102"/>
      <c r="J15" s="13">
        <f t="shared" si="3"/>
        <v>0.7367521367521368</v>
      </c>
      <c r="K15" s="13">
        <f t="shared" si="4"/>
        <v>-2.811023622047244</v>
      </c>
    </row>
    <row r="16" spans="1:15">
      <c r="A16" t="s">
        <v>48</v>
      </c>
      <c r="B16" s="28">
        <v>148</v>
      </c>
      <c r="C16" s="28">
        <v>247</v>
      </c>
      <c r="D16" s="28">
        <v>-516</v>
      </c>
      <c r="E16" s="100"/>
      <c r="F16" s="13">
        <f t="shared" si="0"/>
        <v>1.7909002904162634E-2</v>
      </c>
      <c r="G16" s="13">
        <f t="shared" si="1"/>
        <v>2.8128914702197926E-2</v>
      </c>
      <c r="H16" s="13">
        <f t="shared" si="2"/>
        <v>-0.14469994391475041</v>
      </c>
      <c r="I16" s="102"/>
      <c r="J16" s="13">
        <f t="shared" si="3"/>
        <v>0.66891891891891897</v>
      </c>
      <c r="K16" s="13">
        <f t="shared" si="4"/>
        <v>-3.0890688259109313</v>
      </c>
    </row>
    <row r="17" spans="1:11">
      <c r="B17" s="16"/>
      <c r="C17" s="16"/>
      <c r="D17" s="16"/>
      <c r="E17" s="100"/>
      <c r="F17" s="13"/>
      <c r="G17" s="13"/>
      <c r="H17" s="13"/>
      <c r="I17" s="102"/>
      <c r="J17" s="13"/>
      <c r="K17" s="13"/>
    </row>
    <row r="18" spans="1:11" s="1" customFormat="1">
      <c r="A18" s="1" t="s">
        <v>3</v>
      </c>
      <c r="B18" s="16">
        <v>437</v>
      </c>
      <c r="C18" s="16">
        <v>769</v>
      </c>
      <c r="D18" s="16">
        <v>-1324</v>
      </c>
      <c r="E18" s="99"/>
      <c r="F18" s="13">
        <f t="shared" si="0"/>
        <v>5.2879961277831559E-2</v>
      </c>
      <c r="G18" s="13">
        <f t="shared" si="1"/>
        <v>8.7575446987814595E-2</v>
      </c>
      <c r="H18" s="13">
        <f t="shared" si="2"/>
        <v>-0.37128435221536737</v>
      </c>
      <c r="I18" s="102"/>
      <c r="J18" s="13">
        <f t="shared" si="3"/>
        <v>0.7597254004576659</v>
      </c>
      <c r="K18" s="13">
        <f t="shared" si="4"/>
        <v>-2.7217165149544864</v>
      </c>
    </row>
    <row r="19" spans="1:11">
      <c r="A19" t="s">
        <v>5</v>
      </c>
      <c r="B19" s="13">
        <v>0.25</v>
      </c>
      <c r="C19" s="13">
        <v>0.24</v>
      </c>
      <c r="D19" s="13">
        <v>0.28000000000000003</v>
      </c>
      <c r="E19" s="100"/>
      <c r="F19" s="98"/>
      <c r="I19" s="100"/>
    </row>
  </sheetData>
  <mergeCells count="11">
    <mergeCell ref="L10:O10"/>
    <mergeCell ref="L5:O5"/>
    <mergeCell ref="L6:O6"/>
    <mergeCell ref="L7:O7"/>
    <mergeCell ref="L8:O8"/>
    <mergeCell ref="L9:O9"/>
    <mergeCell ref="B1:D1"/>
    <mergeCell ref="F1:H1"/>
    <mergeCell ref="J1:K1"/>
    <mergeCell ref="L3:O3"/>
    <mergeCell ref="L4:O4"/>
  </mergeCells>
  <pageMargins left="0.7" right="0.7" top="0.75" bottom="0.75" header="0.3" footer="0.3"/>
  <pageSetup orientation="portrait" horizontalDpi="4294967293" r:id="rId1"/>
</worksheet>
</file>

<file path=xl/worksheets/sheet2.xml><?xml version="1.0" encoding="utf-8"?>
<worksheet xmlns="http://schemas.openxmlformats.org/spreadsheetml/2006/main" xmlns:r="http://schemas.openxmlformats.org/officeDocument/2006/relationships">
  <dimension ref="A1:I19"/>
  <sheetViews>
    <sheetView workbookViewId="0">
      <selection activeCell="G10" sqref="G10:I10"/>
    </sheetView>
  </sheetViews>
  <sheetFormatPr defaultRowHeight="15.75"/>
  <cols>
    <col min="1" max="1" width="37.25" customWidth="1"/>
    <col min="2" max="3" width="9.5" customWidth="1"/>
    <col min="4" max="4" width="2.25" customWidth="1"/>
    <col min="5" max="5" width="15.125" bestFit="1" customWidth="1"/>
    <col min="6" max="6" width="2.25" customWidth="1"/>
    <col min="8" max="8" width="10.25" customWidth="1"/>
  </cols>
  <sheetData>
    <row r="1" spans="1:9" ht="16.5" thickBot="1">
      <c r="B1" s="29"/>
      <c r="C1" s="31"/>
      <c r="E1" s="17" t="s">
        <v>49</v>
      </c>
    </row>
    <row r="2" spans="1:9">
      <c r="B2" s="2">
        <v>2019</v>
      </c>
      <c r="C2" s="2">
        <f>B2+1</f>
        <v>2020</v>
      </c>
      <c r="E2" s="2">
        <v>2019</v>
      </c>
    </row>
    <row r="3" spans="1:9">
      <c r="A3" t="s">
        <v>33</v>
      </c>
      <c r="B3" s="104">
        <v>14.45</v>
      </c>
      <c r="C3" s="104">
        <v>14.73</v>
      </c>
      <c r="D3" s="21"/>
      <c r="E3" s="18">
        <f>(C3-B3)/B3</f>
        <v>1.9377162629757864E-2</v>
      </c>
    </row>
    <row r="4" spans="1:9">
      <c r="A4" t="s">
        <v>50</v>
      </c>
      <c r="B4" s="105">
        <v>8.6999999999999993</v>
      </c>
      <c r="C4" s="105">
        <v>12.25</v>
      </c>
      <c r="D4" s="22"/>
      <c r="E4" s="18">
        <f>(C4-B4)/B4</f>
        <v>0.40804597701149437</v>
      </c>
    </row>
    <row r="5" spans="1:9">
      <c r="B5" s="20"/>
      <c r="C5" s="20"/>
      <c r="D5" s="21"/>
      <c r="E5" s="18"/>
    </row>
    <row r="6" spans="1:9">
      <c r="A6" t="s">
        <v>51</v>
      </c>
      <c r="B6" s="106">
        <v>56040</v>
      </c>
      <c r="C6" s="106">
        <v>20493</v>
      </c>
      <c r="D6" s="21"/>
      <c r="E6" s="18">
        <f>(C6-B6)/B6</f>
        <v>-0.63431477516059953</v>
      </c>
    </row>
    <row r="7" spans="1:9" ht="16.5" thickBot="1">
      <c r="B7" s="20"/>
      <c r="C7" s="20"/>
      <c r="D7" s="21"/>
      <c r="E7" s="18"/>
    </row>
    <row r="8" spans="1:9" ht="16.5" thickBot="1">
      <c r="A8" t="s">
        <v>52</v>
      </c>
      <c r="B8" s="104">
        <v>862</v>
      </c>
      <c r="C8" s="104">
        <v>461</v>
      </c>
      <c r="D8" s="21"/>
      <c r="E8" s="18">
        <f>(C8-B8)/B8</f>
        <v>-0.4651972157772622</v>
      </c>
      <c r="G8" s="68" t="s">
        <v>58</v>
      </c>
      <c r="H8" s="69"/>
      <c r="I8" s="70"/>
    </row>
    <row r="9" spans="1:9" ht="15.4" customHeight="1">
      <c r="G9" s="71" t="s">
        <v>66</v>
      </c>
      <c r="H9" s="72"/>
      <c r="I9" s="73"/>
    </row>
    <row r="10" spans="1:9">
      <c r="G10" s="74" t="s">
        <v>67</v>
      </c>
      <c r="H10" s="75"/>
      <c r="I10" s="76"/>
    </row>
    <row r="11" spans="1:9">
      <c r="G11" s="74" t="s">
        <v>68</v>
      </c>
      <c r="H11" s="75"/>
      <c r="I11" s="76"/>
    </row>
    <row r="12" spans="1:9">
      <c r="G12" s="74" t="s">
        <v>69</v>
      </c>
      <c r="H12" s="75"/>
      <c r="I12" s="76"/>
    </row>
    <row r="13" spans="1:9">
      <c r="G13" s="74"/>
      <c r="H13" s="75"/>
      <c r="I13" s="76"/>
    </row>
    <row r="14" spans="1:9">
      <c r="G14" s="74"/>
      <c r="H14" s="75"/>
      <c r="I14" s="76"/>
    </row>
    <row r="15" spans="1:9">
      <c r="G15" s="74"/>
      <c r="H15" s="75"/>
      <c r="I15" s="76"/>
    </row>
    <row r="16" spans="1:9">
      <c r="G16" s="74"/>
      <c r="H16" s="75"/>
      <c r="I16" s="76"/>
    </row>
    <row r="17" spans="7:9">
      <c r="G17" s="74"/>
      <c r="H17" s="75"/>
      <c r="I17" s="76"/>
    </row>
    <row r="18" spans="7:9">
      <c r="G18" s="74"/>
      <c r="H18" s="75"/>
      <c r="I18" s="76"/>
    </row>
    <row r="19" spans="7:9" ht="16.5" thickBot="1">
      <c r="G19" s="77"/>
      <c r="H19" s="78"/>
      <c r="I19" s="79"/>
    </row>
  </sheetData>
  <mergeCells count="13">
    <mergeCell ref="B1:C1"/>
    <mergeCell ref="G8:I8"/>
    <mergeCell ref="G9:I9"/>
    <mergeCell ref="G10:I10"/>
    <mergeCell ref="G11:I11"/>
    <mergeCell ref="G12:I12"/>
    <mergeCell ref="G13:I13"/>
    <mergeCell ref="G14:I14"/>
    <mergeCell ref="G15:I15"/>
    <mergeCell ref="G16:I16"/>
    <mergeCell ref="G17:I17"/>
    <mergeCell ref="G18:I18"/>
    <mergeCell ref="G19:I19"/>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O23"/>
  <sheetViews>
    <sheetView workbookViewId="0">
      <pane xSplit="1" ySplit="2" topLeftCell="H6" activePane="bottomRight" state="frozen"/>
      <selection pane="topRight" activeCell="B1" sqref="B1"/>
      <selection pane="bottomLeft" activeCell="A3" sqref="A3"/>
      <selection pane="bottomRight" activeCell="B14" sqref="B14"/>
    </sheetView>
  </sheetViews>
  <sheetFormatPr defaultRowHeight="15.75"/>
  <cols>
    <col min="1" max="1" width="25.75" customWidth="1"/>
    <col min="2" max="2" width="10.25" customWidth="1"/>
    <col min="3" max="4" width="10.5" customWidth="1"/>
    <col min="5" max="5" width="1.75" customWidth="1"/>
    <col min="6" max="7" width="8.5" customWidth="1"/>
    <col min="8" max="8" width="1.625" customWidth="1"/>
    <col min="9" max="9" width="34.625" bestFit="1" customWidth="1"/>
    <col min="10" max="10" width="14.5" customWidth="1"/>
    <col min="11" max="12" width="11.5" customWidth="1"/>
    <col min="13" max="13" width="2.25" customWidth="1"/>
    <col min="14" max="15" width="8.5" customWidth="1"/>
    <col min="16" max="16" width="2.25" customWidth="1"/>
  </cols>
  <sheetData>
    <row r="1" spans="1:15" ht="16.5" thickBot="1">
      <c r="C1" s="29" t="s">
        <v>44</v>
      </c>
      <c r="D1" s="31"/>
      <c r="F1" s="29" t="s">
        <v>4</v>
      </c>
      <c r="G1" s="31"/>
      <c r="H1" s="9"/>
      <c r="K1" s="29" t="str">
        <f>C1</f>
        <v>in Million $</v>
      </c>
      <c r="L1" s="31"/>
      <c r="N1" s="29" t="s">
        <v>4</v>
      </c>
      <c r="O1" s="31"/>
    </row>
    <row r="2" spans="1:15">
      <c r="B2" s="2">
        <v>2018</v>
      </c>
      <c r="C2" s="2">
        <v>2019</v>
      </c>
      <c r="D2" s="2">
        <f>C2+1</f>
        <v>2020</v>
      </c>
      <c r="F2" s="2">
        <f>C2</f>
        <v>2019</v>
      </c>
      <c r="G2" s="2">
        <f>D2</f>
        <v>2020</v>
      </c>
      <c r="H2" s="2"/>
      <c r="J2" s="2">
        <v>2018</v>
      </c>
      <c r="K2" s="2">
        <f>C2</f>
        <v>2019</v>
      </c>
      <c r="L2" s="2">
        <f>K2+1</f>
        <v>2020</v>
      </c>
      <c r="N2" s="2">
        <f>K2</f>
        <v>2019</v>
      </c>
      <c r="O2" s="2">
        <f>L2</f>
        <v>2020</v>
      </c>
    </row>
    <row r="3" spans="1:15">
      <c r="A3" t="s">
        <v>34</v>
      </c>
      <c r="B3" s="82">
        <v>1236</v>
      </c>
      <c r="C3" s="15">
        <v>1521</v>
      </c>
      <c r="D3" s="15">
        <v>3346</v>
      </c>
      <c r="F3" s="24">
        <f>(C3-B3)/B3</f>
        <v>0.23058252427184467</v>
      </c>
      <c r="G3" s="24">
        <f>(D3-C3)/C3</f>
        <v>1.1998685075608153</v>
      </c>
      <c r="H3" s="8"/>
      <c r="I3" t="s">
        <v>24</v>
      </c>
      <c r="J3" s="12">
        <v>788</v>
      </c>
      <c r="K3" s="28">
        <v>900</v>
      </c>
      <c r="L3" s="28">
        <v>1073</v>
      </c>
      <c r="N3" s="13">
        <f>(K3-J3)/J3</f>
        <v>0.14213197969543148</v>
      </c>
      <c r="O3" s="13">
        <f>(L3-K3)/K3</f>
        <v>0.19222222222222221</v>
      </c>
    </row>
    <row r="4" spans="1:15">
      <c r="A4" t="s">
        <v>27</v>
      </c>
      <c r="B4" s="82">
        <v>366</v>
      </c>
      <c r="C4" s="15">
        <v>323</v>
      </c>
      <c r="D4" s="15">
        <v>480</v>
      </c>
      <c r="F4" s="24">
        <f t="shared" ref="F4:F12" si="0">(C4-B4)/B4</f>
        <v>-0.11748633879781421</v>
      </c>
      <c r="G4" s="24">
        <f t="shared" ref="G4:G12" si="1">(D4-C4)/C4</f>
        <v>0.48606811145510836</v>
      </c>
      <c r="H4" s="8"/>
      <c r="I4" t="s">
        <v>39</v>
      </c>
      <c r="J4" s="12">
        <v>705</v>
      </c>
      <c r="K4" s="28">
        <v>750</v>
      </c>
      <c r="L4" s="28">
        <v>733</v>
      </c>
      <c r="N4" s="13">
        <f t="shared" ref="N4:N13" si="2">(K4-J4)/J4</f>
        <v>6.3829787234042548E-2</v>
      </c>
      <c r="O4" s="13">
        <f t="shared" ref="O4:O13" si="3">(L4-K4)/K4</f>
        <v>-2.2666666666666668E-2</v>
      </c>
    </row>
    <row r="5" spans="1:15">
      <c r="A5" t="s">
        <v>35</v>
      </c>
      <c r="B5" s="82">
        <v>60</v>
      </c>
      <c r="C5" s="15">
        <v>72</v>
      </c>
      <c r="D5" s="15">
        <v>57</v>
      </c>
      <c r="F5" s="24">
        <f t="shared" si="0"/>
        <v>0.2</v>
      </c>
      <c r="G5" s="24">
        <f t="shared" si="1"/>
        <v>-0.20833333333333334</v>
      </c>
      <c r="H5" s="8"/>
      <c r="I5" s="7" t="s">
        <v>40</v>
      </c>
      <c r="J5" s="20">
        <f>416+415</f>
        <v>831</v>
      </c>
      <c r="K5" s="28">
        <f>470+430</f>
        <v>900</v>
      </c>
      <c r="L5" s="28">
        <f>527+424</f>
        <v>951</v>
      </c>
      <c r="M5" s="7"/>
      <c r="N5" s="13">
        <f t="shared" si="2"/>
        <v>8.3032490974729242E-2</v>
      </c>
      <c r="O5" s="13">
        <f t="shared" si="3"/>
        <v>5.6666666666666664E-2</v>
      </c>
    </row>
    <row r="6" spans="1:15" ht="18">
      <c r="A6" t="s">
        <v>36</v>
      </c>
      <c r="B6" s="82">
        <v>125</v>
      </c>
      <c r="C6" s="83">
        <v>121</v>
      </c>
      <c r="D6" s="83">
        <v>123</v>
      </c>
      <c r="F6" s="24">
        <f t="shared" si="0"/>
        <v>-3.2000000000000001E-2</v>
      </c>
      <c r="G6" s="24">
        <f t="shared" si="1"/>
        <v>1.6528925619834711E-2</v>
      </c>
      <c r="H6" s="5"/>
      <c r="I6" s="7" t="s">
        <v>41</v>
      </c>
      <c r="J6" s="20">
        <v>618</v>
      </c>
      <c r="K6" s="86">
        <v>651</v>
      </c>
      <c r="L6" s="86">
        <v>1536</v>
      </c>
      <c r="M6" s="1"/>
      <c r="N6" s="13">
        <f t="shared" si="2"/>
        <v>5.3398058252427182E-2</v>
      </c>
      <c r="O6" s="13">
        <f t="shared" si="3"/>
        <v>1.3594470046082949</v>
      </c>
    </row>
    <row r="7" spans="1:15" s="1" customFormat="1">
      <c r="A7" s="1" t="s">
        <v>6</v>
      </c>
      <c r="B7" s="82">
        <v>1787</v>
      </c>
      <c r="C7" s="15">
        <v>2037</v>
      </c>
      <c r="D7" s="15">
        <v>4006</v>
      </c>
      <c r="F7" s="24">
        <f t="shared" si="0"/>
        <v>0.13989927252378287</v>
      </c>
      <c r="G7" s="24">
        <f t="shared" si="1"/>
        <v>0.96661757486499755</v>
      </c>
      <c r="H7" s="6"/>
      <c r="I7" s="1" t="s">
        <v>9</v>
      </c>
      <c r="J7" s="20">
        <v>2942</v>
      </c>
      <c r="K7" s="28">
        <v>3201</v>
      </c>
      <c r="L7" s="28">
        <v>4293</v>
      </c>
      <c r="M7"/>
      <c r="N7" s="13">
        <f t="shared" si="2"/>
        <v>8.8035350101971444E-2</v>
      </c>
      <c r="O7" s="13">
        <f t="shared" si="3"/>
        <v>0.34114339268978444</v>
      </c>
    </row>
    <row r="8" spans="1:15">
      <c r="A8" t="s">
        <v>28</v>
      </c>
      <c r="B8" s="82">
        <v>6781</v>
      </c>
      <c r="C8" s="15">
        <v>6902</v>
      </c>
      <c r="D8" s="15">
        <v>6211</v>
      </c>
      <c r="F8" s="24">
        <f t="shared" si="0"/>
        <v>1.7843975814776581E-2</v>
      </c>
      <c r="G8" s="24">
        <f t="shared" si="1"/>
        <v>-0.10011590843233845</v>
      </c>
      <c r="H8" s="8"/>
      <c r="I8" s="7" t="s">
        <v>54</v>
      </c>
      <c r="J8" s="20">
        <v>1617</v>
      </c>
      <c r="K8" s="28">
        <v>1264</v>
      </c>
      <c r="L8" s="28">
        <v>2357</v>
      </c>
      <c r="N8" s="13">
        <f t="shared" si="2"/>
        <v>-0.21830550401978974</v>
      </c>
      <c r="O8" s="13">
        <f t="shared" si="3"/>
        <v>0.86471518987341767</v>
      </c>
    </row>
    <row r="9" spans="1:15">
      <c r="A9" t="s">
        <v>37</v>
      </c>
      <c r="B9" s="82">
        <v>0</v>
      </c>
      <c r="C9" s="15">
        <v>1711</v>
      </c>
      <c r="D9" s="15">
        <v>1400</v>
      </c>
      <c r="F9" s="24"/>
      <c r="G9" s="24">
        <f t="shared" si="1"/>
        <v>-0.18176504967855056</v>
      </c>
      <c r="H9" s="5"/>
      <c r="I9" t="s">
        <v>42</v>
      </c>
      <c r="J9" s="12">
        <v>0</v>
      </c>
      <c r="K9" s="28">
        <v>1439</v>
      </c>
      <c r="L9" s="28">
        <v>1268</v>
      </c>
      <c r="M9" s="1"/>
      <c r="N9" s="13"/>
      <c r="O9" s="13">
        <f t="shared" si="3"/>
        <v>-0.11883252258512857</v>
      </c>
    </row>
    <row r="10" spans="1:15">
      <c r="A10" s="7" t="s">
        <v>38</v>
      </c>
      <c r="B10" s="82">
        <v>1943</v>
      </c>
      <c r="C10" s="15">
        <v>1943</v>
      </c>
      <c r="D10" s="15">
        <v>1943</v>
      </c>
      <c r="F10" s="24">
        <f t="shared" si="0"/>
        <v>0</v>
      </c>
      <c r="G10" s="24">
        <f t="shared" si="1"/>
        <v>0</v>
      </c>
      <c r="H10" s="6"/>
      <c r="I10" t="s">
        <v>53</v>
      </c>
      <c r="J10" s="12">
        <v>1681</v>
      </c>
      <c r="K10" s="28">
        <f>407+1544</f>
        <v>1951</v>
      </c>
      <c r="L10" s="28">
        <f>715+1240</f>
        <v>1955</v>
      </c>
      <c r="N10" s="13">
        <f t="shared" si="2"/>
        <v>0.16061867935752527</v>
      </c>
      <c r="O10" s="13">
        <f t="shared" si="3"/>
        <v>2.0502306509482316E-3</v>
      </c>
    </row>
    <row r="11" spans="1:15" ht="18.75" thickBot="1">
      <c r="A11" t="s">
        <v>29</v>
      </c>
      <c r="B11" s="82">
        <f>127+274</f>
        <v>401</v>
      </c>
      <c r="C11" s="83">
        <f>122+278</f>
        <v>400</v>
      </c>
      <c r="D11" s="83">
        <f>379+107</f>
        <v>486</v>
      </c>
      <c r="F11" s="24">
        <f t="shared" si="0"/>
        <v>-2.4937655860349127E-3</v>
      </c>
      <c r="G11" s="24">
        <f t="shared" si="1"/>
        <v>0.215</v>
      </c>
      <c r="H11" s="8"/>
      <c r="I11" t="s">
        <v>43</v>
      </c>
      <c r="J11" s="12">
        <f>503+418</f>
        <v>921</v>
      </c>
      <c r="K11" s="28">
        <v>803</v>
      </c>
      <c r="L11" s="28">
        <f>665+524</f>
        <v>1189</v>
      </c>
      <c r="N11" s="13">
        <f t="shared" si="2"/>
        <v>-0.12812160694896851</v>
      </c>
      <c r="O11" s="13">
        <f t="shared" si="3"/>
        <v>0.48069738480697383</v>
      </c>
    </row>
    <row r="12" spans="1:15">
      <c r="A12" s="1" t="s">
        <v>7</v>
      </c>
      <c r="B12" s="84">
        <v>10912</v>
      </c>
      <c r="C12" s="85">
        <v>12993</v>
      </c>
      <c r="D12" s="85">
        <v>14046</v>
      </c>
      <c r="F12" s="24">
        <f t="shared" si="0"/>
        <v>0.1907074780058651</v>
      </c>
      <c r="G12" s="24">
        <f t="shared" si="1"/>
        <v>8.1043638882475177E-2</v>
      </c>
      <c r="H12" s="5"/>
      <c r="I12" s="1" t="s">
        <v>10</v>
      </c>
      <c r="J12" s="1">
        <v>3751</v>
      </c>
      <c r="K12" s="25">
        <v>4331</v>
      </c>
      <c r="L12" s="25">
        <v>2988</v>
      </c>
      <c r="M12" s="23"/>
      <c r="N12" s="13">
        <f t="shared" si="2"/>
        <v>0.15462543321780858</v>
      </c>
      <c r="O12" s="13">
        <f t="shared" si="3"/>
        <v>-0.31009004848764721</v>
      </c>
    </row>
    <row r="13" spans="1:15">
      <c r="C13" s="4"/>
      <c r="D13" s="4"/>
      <c r="F13" s="8"/>
      <c r="G13" s="8"/>
      <c r="H13" s="6"/>
      <c r="I13" s="1" t="s">
        <v>11</v>
      </c>
      <c r="J13" s="1">
        <v>10912</v>
      </c>
      <c r="K13" s="19">
        <v>12993</v>
      </c>
      <c r="L13" s="19">
        <v>14046</v>
      </c>
      <c r="M13" s="19"/>
      <c r="N13" s="11">
        <f t="shared" si="2"/>
        <v>0.1907074780058651</v>
      </c>
      <c r="O13" s="13">
        <f t="shared" si="3"/>
        <v>8.1043638882475177E-2</v>
      </c>
    </row>
    <row r="14" spans="1:15" s="1" customFormat="1">
      <c r="A14" t="s">
        <v>8</v>
      </c>
      <c r="B14" s="26">
        <v>-1195</v>
      </c>
      <c r="C14" s="27">
        <f>C7-K7</f>
        <v>-1164</v>
      </c>
      <c r="D14" s="27">
        <f>D7-L7</f>
        <v>-287</v>
      </c>
      <c r="E14"/>
      <c r="F14" s="5"/>
      <c r="G14" s="5"/>
      <c r="H14" s="8"/>
    </row>
    <row r="15" spans="1:15" ht="16.5" thickBot="1">
      <c r="A15" t="s">
        <v>12</v>
      </c>
      <c r="B15" s="26">
        <f>B7/J7</f>
        <v>0.60740992522093817</v>
      </c>
      <c r="C15" s="27">
        <v>0.63636364000000001</v>
      </c>
      <c r="D15" s="27">
        <v>0.93314697999999996</v>
      </c>
      <c r="E15" s="1"/>
      <c r="F15" s="6"/>
      <c r="G15" s="6"/>
      <c r="H15" s="5"/>
    </row>
    <row r="16" spans="1:15" ht="16.5" thickBot="1">
      <c r="A16" t="s">
        <v>13</v>
      </c>
      <c r="B16" s="26">
        <f>(B3+B4)/J7</f>
        <v>0.54452753229095852</v>
      </c>
      <c r="C16" s="26">
        <f t="shared" ref="C16:D16" si="4">(C3+C4)/K7</f>
        <v>0.5760699781318338</v>
      </c>
      <c r="D16" s="26">
        <f t="shared" si="4"/>
        <v>0.89121826228744472</v>
      </c>
      <c r="E16" s="1"/>
      <c r="F16" s="6"/>
      <c r="G16" s="6"/>
      <c r="H16" s="6"/>
      <c r="I16" s="29" t="s">
        <v>57</v>
      </c>
      <c r="J16" s="30"/>
      <c r="K16" s="30"/>
      <c r="L16" s="30"/>
      <c r="M16" s="30"/>
      <c r="N16" s="30"/>
      <c r="O16" s="31"/>
    </row>
    <row r="17" spans="1:15">
      <c r="A17" t="s">
        <v>14</v>
      </c>
      <c r="B17" s="26">
        <f>(J13-J12)/J12</f>
        <v>1.9090909090909092</v>
      </c>
      <c r="C17" s="26">
        <f t="shared" ref="C17:D17" si="5">(K13-K12)/K12</f>
        <v>2</v>
      </c>
      <c r="D17" s="26">
        <f t="shared" si="5"/>
        <v>3.7008032128514055</v>
      </c>
      <c r="H17" s="6"/>
      <c r="I17" s="47" t="s">
        <v>71</v>
      </c>
      <c r="J17" s="48"/>
      <c r="K17" s="48"/>
      <c r="L17" s="48"/>
      <c r="M17" s="48"/>
      <c r="N17" s="48"/>
      <c r="O17" s="49"/>
    </row>
    <row r="18" spans="1:15">
      <c r="A18" t="s">
        <v>15</v>
      </c>
      <c r="B18" s="87">
        <f>'Prob. 1'!B18/'Prob. 3'!B12</f>
        <v>4.0047653958944281E-2</v>
      </c>
      <c r="C18" s="87">
        <f>'Prob. 1'!C18/'Prob. 3'!C12</f>
        <v>5.9185715385207421E-2</v>
      </c>
      <c r="D18" s="87">
        <f>'Prob. 1'!D18/'Prob. 3'!D12*-1</f>
        <v>9.4261711519293745E-2</v>
      </c>
      <c r="I18" s="50" t="s">
        <v>75</v>
      </c>
      <c r="J18" s="51"/>
      <c r="K18" s="51"/>
      <c r="L18" s="51"/>
      <c r="M18" s="51"/>
      <c r="N18" s="51"/>
      <c r="O18" s="52"/>
    </row>
    <row r="19" spans="1:15">
      <c r="A19" t="s">
        <v>16</v>
      </c>
      <c r="B19" s="87">
        <f>'Prob. 1'!B18/'Prob. 3'!J12</f>
        <v>0.11650226606238337</v>
      </c>
      <c r="C19" s="87">
        <f>'Prob. 1'!C18/'Prob. 3'!K12</f>
        <v>0.17755714615562226</v>
      </c>
      <c r="D19" s="87">
        <f>'Prob. 1'!D18/'Prob. 3'!L12*-1</f>
        <v>0.44310575635876842</v>
      </c>
      <c r="I19" s="50" t="s">
        <v>72</v>
      </c>
      <c r="J19" s="51"/>
      <c r="K19" s="51"/>
      <c r="L19" s="51"/>
      <c r="M19" s="51"/>
      <c r="N19" s="51"/>
      <c r="O19" s="52"/>
    </row>
    <row r="20" spans="1:15">
      <c r="A20" s="10" t="s">
        <v>55</v>
      </c>
      <c r="B20" s="26" t="s">
        <v>70</v>
      </c>
      <c r="C20" s="88">
        <v>5.4300000000000001E-2</v>
      </c>
      <c r="D20" s="27" t="s">
        <v>70</v>
      </c>
      <c r="I20" s="50" t="s">
        <v>73</v>
      </c>
      <c r="J20" s="51"/>
      <c r="K20" s="51"/>
      <c r="L20" s="51"/>
      <c r="M20" s="51"/>
      <c r="N20" s="51"/>
      <c r="O20" s="52"/>
    </row>
    <row r="21" spans="1:15">
      <c r="I21" s="50" t="s">
        <v>74</v>
      </c>
      <c r="J21" s="51"/>
      <c r="K21" s="51"/>
      <c r="L21" s="51"/>
      <c r="M21" s="51"/>
      <c r="N21" s="51"/>
      <c r="O21" s="52"/>
    </row>
    <row r="22" spans="1:15">
      <c r="C22" s="3"/>
      <c r="D22" s="3"/>
      <c r="I22" s="50"/>
      <c r="J22" s="51"/>
      <c r="K22" s="51"/>
      <c r="L22" s="51"/>
      <c r="M22" s="51"/>
      <c r="N22" s="51"/>
      <c r="O22" s="52"/>
    </row>
    <row r="23" spans="1:15" ht="16.5" thickBot="1">
      <c r="I23" s="53"/>
      <c r="J23" s="54"/>
      <c r="K23" s="54"/>
      <c r="L23" s="54"/>
      <c r="M23" s="54"/>
      <c r="N23" s="54"/>
      <c r="O23" s="55"/>
    </row>
  </sheetData>
  <mergeCells count="12">
    <mergeCell ref="C1:D1"/>
    <mergeCell ref="F1:G1"/>
    <mergeCell ref="K1:L1"/>
    <mergeCell ref="N1:O1"/>
    <mergeCell ref="I16:O16"/>
    <mergeCell ref="I17:O17"/>
    <mergeCell ref="I18:O18"/>
    <mergeCell ref="I19:O19"/>
    <mergeCell ref="I20:O20"/>
    <mergeCell ref="I21:O21"/>
    <mergeCell ref="I22:O22"/>
    <mergeCell ref="I23:O23"/>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J10"/>
  <sheetViews>
    <sheetView workbookViewId="0">
      <selection activeCell="A8" sqref="A8:J8"/>
    </sheetView>
  </sheetViews>
  <sheetFormatPr defaultRowHeight="15.75"/>
  <sheetData>
    <row r="1" spans="1:10" ht="16.5" thickBot="1">
      <c r="A1" s="29" t="s">
        <v>56</v>
      </c>
      <c r="B1" s="30"/>
      <c r="C1" s="30"/>
      <c r="D1" s="30"/>
      <c r="E1" s="30"/>
      <c r="F1" s="30"/>
      <c r="G1" s="30"/>
      <c r="H1" s="30"/>
      <c r="I1" s="30"/>
      <c r="J1" s="31"/>
    </row>
    <row r="2" spans="1:10">
      <c r="A2" s="89" t="s">
        <v>76</v>
      </c>
      <c r="B2" s="90"/>
      <c r="C2" s="90"/>
      <c r="D2" s="90"/>
      <c r="E2" s="90"/>
      <c r="F2" s="90"/>
      <c r="G2" s="90"/>
      <c r="H2" s="90"/>
      <c r="I2" s="90"/>
      <c r="J2" s="91"/>
    </row>
    <row r="3" spans="1:10">
      <c r="A3" s="92" t="s">
        <v>77</v>
      </c>
      <c r="B3" s="93"/>
      <c r="C3" s="93"/>
      <c r="D3" s="93"/>
      <c r="E3" s="93"/>
      <c r="F3" s="93"/>
      <c r="G3" s="93"/>
      <c r="H3" s="93"/>
      <c r="I3" s="93"/>
      <c r="J3" s="94"/>
    </row>
    <row r="4" spans="1:10">
      <c r="A4" s="92" t="s">
        <v>78</v>
      </c>
      <c r="B4" s="93"/>
      <c r="C4" s="93"/>
      <c r="D4" s="93"/>
      <c r="E4" s="93"/>
      <c r="F4" s="93"/>
      <c r="G4" s="93"/>
      <c r="H4" s="93"/>
      <c r="I4" s="93"/>
      <c r="J4" s="94"/>
    </row>
    <row r="5" spans="1:10">
      <c r="A5" s="92"/>
      <c r="B5" s="93"/>
      <c r="C5" s="93"/>
      <c r="D5" s="93"/>
      <c r="E5" s="93"/>
      <c r="F5" s="93"/>
      <c r="G5" s="93"/>
      <c r="H5" s="93"/>
      <c r="I5" s="93"/>
      <c r="J5" s="94"/>
    </row>
    <row r="6" spans="1:10">
      <c r="A6" s="92"/>
      <c r="B6" s="93"/>
      <c r="C6" s="93"/>
      <c r="D6" s="93"/>
      <c r="E6" s="93"/>
      <c r="F6" s="93"/>
      <c r="G6" s="93"/>
      <c r="H6" s="93"/>
      <c r="I6" s="93"/>
      <c r="J6" s="94"/>
    </row>
    <row r="7" spans="1:10">
      <c r="A7" s="92"/>
      <c r="B7" s="93"/>
      <c r="C7" s="93"/>
      <c r="D7" s="93"/>
      <c r="E7" s="93"/>
      <c r="F7" s="93"/>
      <c r="G7" s="93"/>
      <c r="H7" s="93"/>
      <c r="I7" s="93"/>
      <c r="J7" s="94"/>
    </row>
    <row r="8" spans="1:10">
      <c r="A8" s="92"/>
      <c r="B8" s="93"/>
      <c r="C8" s="93"/>
      <c r="D8" s="93"/>
      <c r="E8" s="93"/>
      <c r="F8" s="93"/>
      <c r="G8" s="93"/>
      <c r="H8" s="93"/>
      <c r="I8" s="93"/>
      <c r="J8" s="94"/>
    </row>
    <row r="9" spans="1:10">
      <c r="A9" s="92"/>
      <c r="B9" s="93"/>
      <c r="C9" s="93"/>
      <c r="D9" s="93"/>
      <c r="E9" s="93"/>
      <c r="F9" s="93"/>
      <c r="G9" s="93"/>
      <c r="H9" s="93"/>
      <c r="I9" s="93"/>
      <c r="J9" s="94"/>
    </row>
    <row r="10" spans="1:10" ht="16.5" thickBot="1">
      <c r="A10" s="95"/>
      <c r="B10" s="96"/>
      <c r="C10" s="96"/>
      <c r="D10" s="96"/>
      <c r="E10" s="96"/>
      <c r="F10" s="96"/>
      <c r="G10" s="96"/>
      <c r="H10" s="96"/>
      <c r="I10" s="96"/>
      <c r="J10" s="97"/>
    </row>
  </sheetData>
  <mergeCells count="10">
    <mergeCell ref="A1:J1"/>
    <mergeCell ref="A2:J2"/>
    <mergeCell ref="A3:J3"/>
    <mergeCell ref="A4:J4"/>
    <mergeCell ref="A5:J5"/>
    <mergeCell ref="A6:J6"/>
    <mergeCell ref="A7:J7"/>
    <mergeCell ref="A8:J8"/>
    <mergeCell ref="A9:J9"/>
    <mergeCell ref="A10:J10"/>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K19"/>
  <sheetViews>
    <sheetView workbookViewId="0">
      <selection activeCell="B9" sqref="B9:K11"/>
    </sheetView>
  </sheetViews>
  <sheetFormatPr defaultRowHeight="15.75"/>
  <sheetData>
    <row r="1" spans="1:11">
      <c r="A1" s="56" t="s">
        <v>17</v>
      </c>
      <c r="B1" s="59" t="s">
        <v>79</v>
      </c>
      <c r="C1" s="60"/>
      <c r="D1" s="60"/>
      <c r="E1" s="60"/>
      <c r="F1" s="60"/>
      <c r="G1" s="60"/>
      <c r="H1" s="60"/>
      <c r="I1" s="60"/>
      <c r="J1" s="60"/>
      <c r="K1" s="61"/>
    </row>
    <row r="2" spans="1:11">
      <c r="A2" s="57"/>
      <c r="B2" s="62" t="s">
        <v>80</v>
      </c>
      <c r="C2" s="63"/>
      <c r="D2" s="63"/>
      <c r="E2" s="63"/>
      <c r="F2" s="63"/>
      <c r="G2" s="63"/>
      <c r="H2" s="63"/>
      <c r="I2" s="63"/>
      <c r="J2" s="63"/>
      <c r="K2" s="64"/>
    </row>
    <row r="3" spans="1:11" ht="16.5" thickBot="1">
      <c r="A3" s="58"/>
      <c r="B3" s="65" t="s">
        <v>81</v>
      </c>
      <c r="C3" s="66"/>
      <c r="D3" s="66"/>
      <c r="E3" s="66"/>
      <c r="F3" s="66"/>
      <c r="G3" s="66"/>
      <c r="H3" s="66"/>
      <c r="I3" s="66"/>
      <c r="J3" s="66"/>
      <c r="K3" s="67"/>
    </row>
    <row r="4" spans="1:11" ht="16.5" thickBot="1"/>
    <row r="5" spans="1:11" ht="15.4" customHeight="1">
      <c r="A5" s="56" t="s">
        <v>18</v>
      </c>
      <c r="B5" s="59" t="s">
        <v>82</v>
      </c>
      <c r="C5" s="60"/>
      <c r="D5" s="60"/>
      <c r="E5" s="60"/>
      <c r="F5" s="60"/>
      <c r="G5" s="60"/>
      <c r="H5" s="60"/>
      <c r="I5" s="60"/>
      <c r="J5" s="60"/>
      <c r="K5" s="61"/>
    </row>
    <row r="6" spans="1:11">
      <c r="A6" s="57"/>
      <c r="B6" s="62"/>
      <c r="C6" s="63"/>
      <c r="D6" s="63"/>
      <c r="E6" s="63"/>
      <c r="F6" s="63"/>
      <c r="G6" s="63"/>
      <c r="H6" s="63"/>
      <c r="I6" s="63"/>
      <c r="J6" s="63"/>
      <c r="K6" s="64"/>
    </row>
    <row r="7" spans="1:11" ht="16.5" thickBot="1">
      <c r="A7" s="58"/>
      <c r="B7" s="65"/>
      <c r="C7" s="66"/>
      <c r="D7" s="66"/>
      <c r="E7" s="66"/>
      <c r="F7" s="66"/>
      <c r="G7" s="66"/>
      <c r="H7" s="66"/>
      <c r="I7" s="66"/>
      <c r="J7" s="66"/>
      <c r="K7" s="67"/>
    </row>
    <row r="8" spans="1:11" ht="16.5" thickBot="1"/>
    <row r="9" spans="1:11" ht="15.4" customHeight="1">
      <c r="A9" s="56" t="s">
        <v>20</v>
      </c>
      <c r="B9" s="59" t="s">
        <v>83</v>
      </c>
      <c r="C9" s="60"/>
      <c r="D9" s="60"/>
      <c r="E9" s="60"/>
      <c r="F9" s="60"/>
      <c r="G9" s="60"/>
      <c r="H9" s="60"/>
      <c r="I9" s="60"/>
      <c r="J9" s="60"/>
      <c r="K9" s="61"/>
    </row>
    <row r="10" spans="1:11">
      <c r="A10" s="57"/>
      <c r="B10" s="62"/>
      <c r="C10" s="63"/>
      <c r="D10" s="63"/>
      <c r="E10" s="63"/>
      <c r="F10" s="63"/>
      <c r="G10" s="63"/>
      <c r="H10" s="63"/>
      <c r="I10" s="63"/>
      <c r="J10" s="63"/>
      <c r="K10" s="64"/>
    </row>
    <row r="11" spans="1:11" ht="16.5" thickBot="1">
      <c r="A11" s="58"/>
      <c r="B11" s="65"/>
      <c r="C11" s="66"/>
      <c r="D11" s="66"/>
      <c r="E11" s="66"/>
      <c r="F11" s="66"/>
      <c r="G11" s="66"/>
      <c r="H11" s="66"/>
      <c r="I11" s="66"/>
      <c r="J11" s="66"/>
      <c r="K11" s="67"/>
    </row>
    <row r="12" spans="1:11" ht="16.5" thickBot="1"/>
    <row r="13" spans="1:11">
      <c r="A13" s="56" t="s">
        <v>19</v>
      </c>
      <c r="B13" s="59" t="s">
        <v>84</v>
      </c>
      <c r="C13" s="60"/>
      <c r="D13" s="60"/>
      <c r="E13" s="60"/>
      <c r="F13" s="60"/>
      <c r="G13" s="60"/>
      <c r="H13" s="60"/>
      <c r="I13" s="60"/>
      <c r="J13" s="60"/>
      <c r="K13" s="61"/>
    </row>
    <row r="14" spans="1:11">
      <c r="A14" s="57"/>
      <c r="B14" s="62"/>
      <c r="C14" s="63"/>
      <c r="D14" s="63"/>
      <c r="E14" s="63"/>
      <c r="F14" s="63"/>
      <c r="G14" s="63"/>
      <c r="H14" s="63"/>
      <c r="I14" s="63"/>
      <c r="J14" s="63"/>
      <c r="K14" s="64"/>
    </row>
    <row r="15" spans="1:11" ht="16.5" thickBot="1">
      <c r="A15" s="58"/>
      <c r="B15" s="65"/>
      <c r="C15" s="66"/>
      <c r="D15" s="66"/>
      <c r="E15" s="66"/>
      <c r="F15" s="66"/>
      <c r="G15" s="66"/>
      <c r="H15" s="66"/>
      <c r="I15" s="66"/>
      <c r="J15" s="66"/>
      <c r="K15" s="67"/>
    </row>
    <row r="16" spans="1:11" ht="16.5" thickBot="1"/>
    <row r="17" spans="1:11">
      <c r="A17" s="56" t="s">
        <v>21</v>
      </c>
      <c r="B17" s="59" t="s">
        <v>85</v>
      </c>
      <c r="C17" s="60"/>
      <c r="D17" s="60"/>
      <c r="E17" s="60"/>
      <c r="F17" s="60"/>
      <c r="G17" s="60"/>
      <c r="H17" s="60"/>
      <c r="I17" s="60"/>
      <c r="J17" s="60"/>
      <c r="K17" s="61"/>
    </row>
    <row r="18" spans="1:11">
      <c r="A18" s="57"/>
      <c r="B18" s="62" t="s">
        <v>86</v>
      </c>
      <c r="C18" s="63"/>
      <c r="D18" s="63"/>
      <c r="E18" s="63"/>
      <c r="F18" s="63"/>
      <c r="G18" s="63"/>
      <c r="H18" s="63"/>
      <c r="I18" s="63"/>
      <c r="J18" s="63"/>
      <c r="K18" s="64"/>
    </row>
    <row r="19" spans="1:11" ht="16.5" thickBot="1">
      <c r="A19" s="58"/>
      <c r="B19" s="65" t="s">
        <v>87</v>
      </c>
      <c r="C19" s="66"/>
      <c r="D19" s="66"/>
      <c r="E19" s="66"/>
      <c r="F19" s="66"/>
      <c r="G19" s="66"/>
      <c r="H19" s="66"/>
      <c r="I19" s="66"/>
      <c r="J19" s="66"/>
      <c r="K19" s="67"/>
    </row>
  </sheetData>
  <mergeCells count="14">
    <mergeCell ref="B5:K7"/>
    <mergeCell ref="B9:K11"/>
    <mergeCell ref="B13:K15"/>
    <mergeCell ref="B1:K1"/>
    <mergeCell ref="B2:K2"/>
    <mergeCell ref="B3:K3"/>
    <mergeCell ref="B17:K17"/>
    <mergeCell ref="B18:K18"/>
    <mergeCell ref="B19:K19"/>
    <mergeCell ref="A1:A3"/>
    <mergeCell ref="A5:A7"/>
    <mergeCell ref="A9:A11"/>
    <mergeCell ref="A13:A15"/>
    <mergeCell ref="A17:A19"/>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C18"/>
  <sheetViews>
    <sheetView tabSelected="1" workbookViewId="0">
      <selection activeCell="C19" sqref="C19"/>
    </sheetView>
  </sheetViews>
  <sheetFormatPr defaultRowHeight="15.75"/>
  <sheetData>
    <row r="1" spans="1:1">
      <c r="A1" t="s">
        <v>25</v>
      </c>
    </row>
    <row r="18" spans="3:3">
      <c r="C18">
        <f>2942-1747</f>
        <v>1195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Prob. 1</vt:lpstr>
      <vt:lpstr>Prob. 2</vt:lpstr>
      <vt:lpstr>Prob. 3</vt:lpstr>
      <vt:lpstr>Prob. 4</vt:lpstr>
      <vt:lpstr>Prob. 5</vt:lpstr>
      <vt:lpstr>v. AUG 2021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alfonso canella</dc:creator>
  <cp:lastModifiedBy>user</cp:lastModifiedBy>
  <dcterms:created xsi:type="dcterms:W3CDTF">2019-10-20T23:18:43Z</dcterms:created>
  <dcterms:modified xsi:type="dcterms:W3CDTF">2021-08-10T20:49:05Z</dcterms:modified>
</cp:coreProperties>
</file>